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Performance Reports\3. Monthly Stats\1. Homelessness\KPIs for Public\"/>
    </mc:Choice>
  </mc:AlternateContent>
  <xr:revisionPtr revIDLastSave="0" documentId="8_{857D6FD8-3069-4FAA-8EAB-8CF8DF9EC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5" i="1" l="1"/>
  <c r="BE4" i="1"/>
  <c r="BC7" i="1"/>
  <c r="BC6" i="1"/>
  <c r="BB7" i="1"/>
  <c r="BB6" i="1"/>
  <c r="BA7" i="1"/>
  <c r="BA6" i="1"/>
  <c r="AZ7" i="1"/>
  <c r="AZ6" i="1"/>
  <c r="BD6" i="1"/>
  <c r="AY6" i="1"/>
  <c r="AX6" i="1"/>
  <c r="AW6" i="1"/>
  <c r="AV6" i="1"/>
  <c r="AU6" i="1"/>
  <c r="AT6" i="1"/>
  <c r="AS6" i="1"/>
  <c r="AR6" i="1"/>
  <c r="AQ6" i="1"/>
  <c r="AP6" i="1"/>
  <c r="AO6" i="1"/>
  <c r="AY7" i="1"/>
  <c r="AX7" i="1"/>
  <c r="AW7" i="1"/>
  <c r="AV7" i="1"/>
  <c r="AU7" i="1"/>
  <c r="AT7" i="1"/>
  <c r="BD7" i="1"/>
  <c r="AS7" i="1"/>
  <c r="AR7" i="1"/>
  <c r="AI7" i="1"/>
  <c r="AJ7" i="1"/>
  <c r="AK7" i="1"/>
  <c r="AL7" i="1"/>
  <c r="AM7" i="1"/>
  <c r="AN7" i="1"/>
  <c r="AO7" i="1"/>
  <c r="AP7" i="1"/>
  <c r="AQ7" i="1"/>
  <c r="AC7" i="1"/>
  <c r="AD7" i="1"/>
  <c r="AE7" i="1"/>
  <c r="AF7" i="1"/>
  <c r="AG7" i="1"/>
  <c r="AH7" i="1"/>
  <c r="AM6" i="1"/>
  <c r="AL6" i="1"/>
  <c r="AK6" i="1"/>
  <c r="AJ6" i="1"/>
  <c r="Y7" i="1"/>
  <c r="Z7" i="1"/>
  <c r="AA7" i="1"/>
  <c r="AB7" i="1"/>
  <c r="AI6" i="1"/>
  <c r="AH6" i="1"/>
  <c r="AG6" i="1"/>
  <c r="AF6" i="1"/>
  <c r="BE6" i="1" l="1"/>
  <c r="AE6" i="1"/>
  <c r="AD6" i="1" l="1"/>
  <c r="AC6" i="1"/>
  <c r="AB6" i="1" l="1"/>
  <c r="X7" i="1"/>
  <c r="W7" i="1"/>
  <c r="V7" i="1"/>
  <c r="U7" i="1"/>
  <c r="T7" i="1"/>
  <c r="S7" i="1"/>
  <c r="R7" i="1"/>
  <c r="Q7" i="1"/>
  <c r="P7" i="1"/>
  <c r="O7" i="1"/>
  <c r="N7" i="1"/>
  <c r="AN6" i="1" l="1"/>
  <c r="Z6" i="1"/>
  <c r="Y6" i="1" l="1"/>
  <c r="X6" i="1" l="1"/>
  <c r="W6" i="1"/>
  <c r="V6" i="1" l="1"/>
  <c r="U6" i="1" l="1"/>
  <c r="AA6" i="1" l="1"/>
  <c r="T6" i="1" l="1"/>
  <c r="S6" i="1" l="1"/>
  <c r="Q6" i="1" l="1"/>
  <c r="P6" i="1" l="1"/>
  <c r="R6" i="1" l="1"/>
  <c r="O6" i="1" l="1"/>
  <c r="N6" i="1"/>
  <c r="M6" i="1"/>
  <c r="L6" i="1"/>
  <c r="K6" i="1"/>
  <c r="J6" i="1"/>
  <c r="I6" i="1" l="1"/>
  <c r="H6" i="1" l="1"/>
  <c r="G6" i="1"/>
  <c r="F6" i="1"/>
  <c r="E6" i="1" l="1"/>
  <c r="D6" i="1" l="1"/>
  <c r="C6" i="1"/>
  <c r="B6" i="1"/>
  <c r="AR9" i="1" l="1"/>
  <c r="AS9" i="1"/>
  <c r="AT9" i="1"/>
  <c r="BC9" i="1"/>
  <c r="AU9" i="1"/>
  <c r="AV9" i="1"/>
  <c r="AW9" i="1"/>
  <c r="AY9" i="1"/>
  <c r="BD9" i="1"/>
  <c r="AX9" i="1"/>
  <c r="BB9" i="1"/>
  <c r="BA9" i="1"/>
  <c r="AZ9" i="1"/>
  <c r="AQ9" i="1"/>
  <c r="AO9" i="1"/>
  <c r="AP9" i="1"/>
  <c r="AN9" i="1"/>
  <c r="AM9" i="1"/>
  <c r="AL9" i="1"/>
  <c r="AJ9" i="1"/>
  <c r="AK9" i="1"/>
  <c r="AI9" i="1"/>
  <c r="AH9" i="1"/>
  <c r="AG9" i="1"/>
  <c r="AF9" i="1"/>
  <c r="AE9" i="1"/>
  <c r="AC9" i="1"/>
  <c r="AD9" i="1"/>
  <c r="AB9" i="1"/>
  <c r="Z9" i="1"/>
  <c r="AA9" i="1"/>
  <c r="Y9" i="1"/>
  <c r="X9" i="1"/>
  <c r="W9" i="1"/>
  <c r="U9" i="1"/>
  <c r="V9" i="1"/>
  <c r="T9" i="1"/>
  <c r="S9" i="1"/>
  <c r="R9" i="1"/>
  <c r="F9" i="1"/>
  <c r="N9" i="1"/>
  <c r="N11" i="1" s="1"/>
  <c r="K9" i="1"/>
  <c r="Q9" i="1"/>
  <c r="D9" i="1"/>
  <c r="G9" i="1"/>
  <c r="O9" i="1"/>
  <c r="O12" i="1" s="1"/>
  <c r="P9" i="1"/>
  <c r="E9" i="1"/>
  <c r="H9" i="1"/>
  <c r="J9" i="1"/>
  <c r="M7" i="1"/>
  <c r="I9" i="1"/>
  <c r="C9" i="1"/>
  <c r="L9" i="1"/>
  <c r="M9" i="1"/>
  <c r="K7" i="1"/>
  <c r="C7" i="1"/>
  <c r="J7" i="1"/>
  <c r="G7" i="1"/>
  <c r="I7" i="1"/>
  <c r="L7" i="1"/>
  <c r="H7" i="1"/>
  <c r="D7" i="1"/>
  <c r="F7" i="1"/>
  <c r="E7" i="1"/>
  <c r="AY10" i="1" l="1"/>
  <c r="AY13" i="1"/>
  <c r="AY12" i="1"/>
  <c r="AY11" i="1"/>
  <c r="AW11" i="1"/>
  <c r="AW10" i="1"/>
  <c r="AW13" i="1"/>
  <c r="AW12" i="1"/>
  <c r="AR10" i="1"/>
  <c r="AR13" i="1"/>
  <c r="AR12" i="1"/>
  <c r="AR11" i="1"/>
  <c r="AV12" i="1"/>
  <c r="AV11" i="1"/>
  <c r="AV10" i="1"/>
  <c r="AV13" i="1"/>
  <c r="BD13" i="1"/>
  <c r="BD11" i="1"/>
  <c r="BD12" i="1"/>
  <c r="BD10" i="1"/>
  <c r="AZ10" i="1"/>
  <c r="AZ12" i="1"/>
  <c r="AZ13" i="1"/>
  <c r="AZ11" i="1"/>
  <c r="AU11" i="1"/>
  <c r="AU13" i="1"/>
  <c r="AU10" i="1"/>
  <c r="AU12" i="1"/>
  <c r="BC10" i="1"/>
  <c r="BC13" i="1"/>
  <c r="BC11" i="1"/>
  <c r="BC12" i="1"/>
  <c r="BB11" i="1"/>
  <c r="BB12" i="1"/>
  <c r="BB10" i="1"/>
  <c r="BB13" i="1"/>
  <c r="AT10" i="1"/>
  <c r="AT11" i="1"/>
  <c r="AT13" i="1"/>
  <c r="AT12" i="1"/>
  <c r="BA10" i="1"/>
  <c r="BA12" i="1"/>
  <c r="BA11" i="1"/>
  <c r="BA13" i="1"/>
  <c r="AX10" i="1"/>
  <c r="AX11" i="1"/>
  <c r="AX12" i="1"/>
  <c r="AX13" i="1"/>
  <c r="AS12" i="1"/>
  <c r="AS11" i="1"/>
  <c r="AS13" i="1"/>
  <c r="AS10" i="1"/>
  <c r="AQ10" i="1"/>
  <c r="AQ11" i="1"/>
  <c r="AQ12" i="1"/>
  <c r="AQ13" i="1"/>
  <c r="AP10" i="1"/>
  <c r="AP12" i="1"/>
  <c r="AP13" i="1"/>
  <c r="AP11" i="1"/>
  <c r="AO12" i="1"/>
  <c r="AO11" i="1"/>
  <c r="AO10" i="1"/>
  <c r="AO13" i="1"/>
  <c r="AN11" i="1"/>
  <c r="AN10" i="1"/>
  <c r="AN13" i="1"/>
  <c r="AN12" i="1"/>
  <c r="AM10" i="1"/>
  <c r="AM12" i="1"/>
  <c r="AM11" i="1"/>
  <c r="AM13" i="1"/>
  <c r="AL10" i="1"/>
  <c r="AL13" i="1"/>
  <c r="AL11" i="1"/>
  <c r="AL12" i="1"/>
  <c r="AK10" i="1"/>
  <c r="AK13" i="1"/>
  <c r="AK12" i="1"/>
  <c r="AK11" i="1"/>
  <c r="AJ11" i="1"/>
  <c r="AJ10" i="1"/>
  <c r="AJ12" i="1"/>
  <c r="AJ13" i="1"/>
  <c r="AI12" i="1"/>
  <c r="AI10" i="1"/>
  <c r="AI13" i="1"/>
  <c r="AI11" i="1"/>
  <c r="AH10" i="1"/>
  <c r="AH13" i="1"/>
  <c r="AH11" i="1"/>
  <c r="AH12" i="1"/>
  <c r="AF13" i="1"/>
  <c r="AF12" i="1"/>
  <c r="AF11" i="1"/>
  <c r="AF10" i="1"/>
  <c r="AG12" i="1"/>
  <c r="AG11" i="1"/>
  <c r="AG13" i="1"/>
  <c r="AG10" i="1"/>
  <c r="AE12" i="1"/>
  <c r="AE10" i="1"/>
  <c r="AE11" i="1"/>
  <c r="AE13" i="1"/>
  <c r="AD10" i="1"/>
  <c r="AD13" i="1"/>
  <c r="AD11" i="1"/>
  <c r="AD12" i="1"/>
  <c r="AC11" i="1"/>
  <c r="AC10" i="1"/>
  <c r="AC13" i="1"/>
  <c r="AC12" i="1"/>
  <c r="AB11" i="1"/>
  <c r="AB13" i="1"/>
  <c r="AB10" i="1"/>
  <c r="AB12" i="1"/>
  <c r="AA10" i="1"/>
  <c r="AA13" i="1"/>
  <c r="AA11" i="1"/>
  <c r="AA12" i="1"/>
  <c r="Z11" i="1"/>
  <c r="Z12" i="1"/>
  <c r="Z13" i="1"/>
  <c r="Z10" i="1"/>
  <c r="Y10" i="1"/>
  <c r="Y11" i="1"/>
  <c r="Y12" i="1"/>
  <c r="Y13" i="1"/>
  <c r="X10" i="1"/>
  <c r="X11" i="1"/>
  <c r="X12" i="1"/>
  <c r="X13" i="1"/>
  <c r="W13" i="1"/>
  <c r="W11" i="1"/>
  <c r="W12" i="1"/>
  <c r="W10" i="1"/>
  <c r="V12" i="1"/>
  <c r="V11" i="1"/>
  <c r="V10" i="1"/>
  <c r="V13" i="1"/>
  <c r="U12" i="1"/>
  <c r="U13" i="1"/>
  <c r="U10" i="1"/>
  <c r="U11" i="1"/>
  <c r="T10" i="1"/>
  <c r="T11" i="1"/>
  <c r="T12" i="1"/>
  <c r="T13" i="1"/>
  <c r="O10" i="1"/>
  <c r="O11" i="1"/>
  <c r="O13" i="1"/>
  <c r="S10" i="1"/>
  <c r="S11" i="1"/>
  <c r="S12" i="1"/>
  <c r="S13" i="1"/>
  <c r="N12" i="1"/>
  <c r="N10" i="1"/>
  <c r="N13" i="1"/>
  <c r="R11" i="1"/>
  <c r="R10" i="1"/>
  <c r="R12" i="1"/>
  <c r="R13" i="1"/>
  <c r="P13" i="1"/>
  <c r="P11" i="1"/>
  <c r="P12" i="1"/>
  <c r="P10" i="1"/>
  <c r="Q11" i="1"/>
  <c r="Q10" i="1"/>
  <c r="Q13" i="1"/>
  <c r="Q12" i="1"/>
  <c r="I13" i="1"/>
  <c r="I12" i="1"/>
  <c r="I11" i="1"/>
  <c r="I10" i="1"/>
  <c r="G12" i="1"/>
  <c r="G11" i="1"/>
  <c r="G10" i="1"/>
  <c r="G13" i="1"/>
  <c r="J10" i="1"/>
  <c r="J11" i="1"/>
  <c r="J12" i="1"/>
  <c r="J13" i="1"/>
  <c r="H12" i="1"/>
  <c r="H13" i="1"/>
  <c r="H11" i="1"/>
  <c r="H10" i="1"/>
  <c r="E11" i="1"/>
  <c r="E13" i="1"/>
  <c r="E12" i="1"/>
  <c r="E10" i="1"/>
  <c r="C10" i="1"/>
  <c r="C13" i="1"/>
  <c r="C12" i="1"/>
  <c r="C11" i="1"/>
  <c r="D10" i="1"/>
  <c r="D13" i="1"/>
  <c r="D12" i="1"/>
  <c r="D11" i="1"/>
  <c r="L10" i="1"/>
  <c r="L11" i="1"/>
  <c r="L13" i="1"/>
  <c r="L12" i="1"/>
  <c r="M11" i="1"/>
  <c r="M10" i="1"/>
  <c r="M13" i="1"/>
  <c r="M12" i="1"/>
  <c r="F13" i="1"/>
  <c r="F12" i="1"/>
  <c r="F11" i="1"/>
  <c r="F10" i="1"/>
  <c r="K10" i="1"/>
  <c r="K13" i="1"/>
  <c r="K12" i="1"/>
  <c r="K11" i="1"/>
</calcChain>
</file>

<file path=xl/sharedStrings.xml><?xml version="1.0" encoding="utf-8"?>
<sst xmlns="http://schemas.openxmlformats.org/spreadsheetml/2006/main" count="11" uniqueCount="11">
  <si>
    <t>No of Assessments carried out</t>
  </si>
  <si>
    <t>No of Assessments within 28 days</t>
  </si>
  <si>
    <t>% of Assessments carried out within 28 days</t>
  </si>
  <si>
    <t>% of Homeless Assessments carried out within 28 days - Rolling 13 Month period</t>
  </si>
  <si>
    <t>13 Month Period</t>
  </si>
  <si>
    <t>Average</t>
  </si>
  <si>
    <t>Standard Deviation</t>
  </si>
  <si>
    <t>UAL (Upper Action Limit)</t>
  </si>
  <si>
    <t>LAL (Lower Action Limit)</t>
  </si>
  <si>
    <t>UWL (Upper Warning Limit)</t>
  </si>
  <si>
    <t>LWL (Lower Warning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</si>
</sst>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1" xfId="0" applyFill="1" applyBorder="1"/>
    <xf numFmtId="17" fontId="2" fillId="2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3" fillId="2" borderId="0" xfId="2" applyNumberFormat="1" applyFont="1" applyFill="1"/>
    <xf numFmtId="165" fontId="3" fillId="2" borderId="0" xfId="2" applyNumberFormat="1" applyFont="1" applyFill="1"/>
    <xf numFmtId="2" fontId="3" fillId="2" borderId="0" xfId="2" applyNumberFormat="1" applyFont="1" applyFill="1" applyAlignment="1">
      <alignment horizontal="center"/>
    </xf>
    <xf numFmtId="0" fontId="2" fillId="2" borderId="8" xfId="0" applyFont="1" applyFill="1" applyBorder="1"/>
    <xf numFmtId="164" fontId="2" fillId="2" borderId="7" xfId="1" applyNumberFormat="1" applyFont="1" applyFill="1" applyBorder="1" applyAlignment="1">
      <alignment horizontal="center"/>
    </xf>
    <xf numFmtId="0" fontId="5" fillId="2" borderId="0" xfId="2" applyFont="1" applyFill="1"/>
    <xf numFmtId="165" fontId="5" fillId="2" borderId="0" xfId="2" applyNumberFormat="1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/>
    <xf numFmtId="165" fontId="5" fillId="2" borderId="0" xfId="1" applyNumberFormat="1" applyFont="1" applyFill="1" applyBorder="1"/>
    <xf numFmtId="2" fontId="5" fillId="2" borderId="0" xfId="1" applyNumberFormat="1" applyFont="1" applyFill="1" applyBorder="1"/>
    <xf numFmtId="2" fontId="5" fillId="2" borderId="0" xfId="1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3">
    <cellStyle name="Normal" xfId="0" builtinId="0"/>
    <cellStyle name="Normal 2" xfId="2" xr:uid="{8B80184D-33D6-431B-ADF9-7EFFFBB72AC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of Homeless Assessments carried out within 28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79947048453896E-2"/>
          <c:y val="0.10960359116366986"/>
          <c:w val="0.94062005295154605"/>
          <c:h val="0.68001544385154922"/>
        </c:manualLayout>
      </c:layout>
      <c:lineChart>
        <c:grouping val="standard"/>
        <c:varyColors val="0"/>
        <c:ser>
          <c:idx val="6"/>
          <c:order val="2"/>
          <c:tx>
            <c:strRef>
              <c:f>Sheet1!$A$6</c:f>
              <c:strCache>
                <c:ptCount val="1"/>
                <c:pt idx="0">
                  <c:v>% of Assessments carried out within 28 days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Sheet1!$B$3:$BD$3</c:f>
              <c:numCache>
                <c:formatCode>mmm\-yy</c:formatCode>
                <c:ptCount val="1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</c:numCache>
            </c:numRef>
          </c:cat>
          <c:val>
            <c:numRef>
              <c:f>Sheet1!$B$6:$BD$6</c:f>
              <c:numCache>
                <c:formatCode>0.0%</c:formatCode>
                <c:ptCount val="13"/>
                <c:pt idx="0">
                  <c:v>0.71788413098236781</c:v>
                </c:pt>
                <c:pt idx="1">
                  <c:v>0.79205607476635509</c:v>
                </c:pt>
                <c:pt idx="2">
                  <c:v>0.8655172413793103</c:v>
                </c:pt>
                <c:pt idx="3">
                  <c:v>0.85751978891820579</c:v>
                </c:pt>
                <c:pt idx="4">
                  <c:v>0.88709677419354838</c:v>
                </c:pt>
                <c:pt idx="5">
                  <c:v>0.85245901639344257</c:v>
                </c:pt>
                <c:pt idx="6">
                  <c:v>0.86850152905198774</c:v>
                </c:pt>
                <c:pt idx="7">
                  <c:v>0.80845070422535215</c:v>
                </c:pt>
                <c:pt idx="8">
                  <c:v>0.81985294117647056</c:v>
                </c:pt>
                <c:pt idx="9">
                  <c:v>0.91319444444444442</c:v>
                </c:pt>
                <c:pt idx="10">
                  <c:v>0.85526315789473684</c:v>
                </c:pt>
                <c:pt idx="11">
                  <c:v>0.83388704318936879</c:v>
                </c:pt>
                <c:pt idx="12">
                  <c:v>0.83852691218130315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71D1-4C0B-9F73-1BABC0C78C4B}"/>
            </c:ext>
          </c:extLst>
        </c:ser>
        <c:ser>
          <c:idx val="7"/>
          <c:order val="3"/>
          <c:tx>
            <c:strRef>
              <c:f>Sheet1!$A$7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Sheet1!$B$3:$BD$3</c:f>
              <c:numCache>
                <c:formatCode>mmm\-yy</c:formatCode>
                <c:ptCount val="1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</c:numCache>
            </c:numRef>
          </c:cat>
          <c:val>
            <c:numRef>
              <c:f>Sheet1!$B$7:$BD$7</c:f>
              <c:numCache>
                <c:formatCode>0.000</c:formatCode>
                <c:ptCount val="13"/>
                <c:pt idx="0">
                  <c:v>0.81517935258092733</c:v>
                </c:pt>
                <c:pt idx="1">
                  <c:v>0.81320000000000003</c:v>
                </c:pt>
                <c:pt idx="2">
                  <c:v>0.81606805293005669</c:v>
                </c:pt>
                <c:pt idx="3">
                  <c:v>0.818839301464103</c:v>
                </c:pt>
                <c:pt idx="4">
                  <c:v>0.82304254262539311</c:v>
                </c:pt>
                <c:pt idx="5">
                  <c:v>0.82445635045698074</c:v>
                </c:pt>
                <c:pt idx="6">
                  <c:v>0.8266147160197812</c:v>
                </c:pt>
                <c:pt idx="7">
                  <c:v>0.82569721115537853</c:v>
                </c:pt>
                <c:pt idx="8">
                  <c:v>0.82547945205479456</c:v>
                </c:pt>
                <c:pt idx="9">
                  <c:v>0.82880864522930942</c:v>
                </c:pt>
                <c:pt idx="10">
                  <c:v>0.82982767359351239</c:v>
                </c:pt>
                <c:pt idx="11">
                  <c:v>0.8299768094715001</c:v>
                </c:pt>
                <c:pt idx="12">
                  <c:v>0.83230639120454275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1D1-4C0B-9F73-1BABC0C7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No of Assessments carried 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Sheet1!$B$3:$BD$3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Sheet1!$B$4:$BD$4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397</c:v>
                      </c:pt>
                      <c:pt idx="1">
                        <c:v>428</c:v>
                      </c:pt>
                      <c:pt idx="2">
                        <c:v>290</c:v>
                      </c:pt>
                      <c:pt idx="3">
                        <c:v>379</c:v>
                      </c:pt>
                      <c:pt idx="4">
                        <c:v>372</c:v>
                      </c:pt>
                      <c:pt idx="5">
                        <c:v>305</c:v>
                      </c:pt>
                      <c:pt idx="6">
                        <c:v>327</c:v>
                      </c:pt>
                      <c:pt idx="7">
                        <c:v>355</c:v>
                      </c:pt>
                      <c:pt idx="8">
                        <c:v>272</c:v>
                      </c:pt>
                      <c:pt idx="9">
                        <c:v>288</c:v>
                      </c:pt>
                      <c:pt idx="10">
                        <c:v>304</c:v>
                      </c:pt>
                      <c:pt idx="11">
                        <c:v>301</c:v>
                      </c:pt>
                      <c:pt idx="12">
                        <c:v>353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1-8AFE-4C11-B0B0-5C10037DC1E9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strCache>
                      <c:ptCount val="1"/>
                      <c:pt idx="0">
                        <c:v>No of Assessments within 28 days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Sheet1!$B$3:$BD$3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Sheet1!$B$5:$BD$5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285</c:v>
                      </c:pt>
                      <c:pt idx="1">
                        <c:v>339</c:v>
                      </c:pt>
                      <c:pt idx="2">
                        <c:v>251</c:v>
                      </c:pt>
                      <c:pt idx="3">
                        <c:v>325</c:v>
                      </c:pt>
                      <c:pt idx="4">
                        <c:v>330</c:v>
                      </c:pt>
                      <c:pt idx="5">
                        <c:v>260</c:v>
                      </c:pt>
                      <c:pt idx="6">
                        <c:v>284</c:v>
                      </c:pt>
                      <c:pt idx="7">
                        <c:v>287</c:v>
                      </c:pt>
                      <c:pt idx="8">
                        <c:v>223</c:v>
                      </c:pt>
                      <c:pt idx="9">
                        <c:v>263</c:v>
                      </c:pt>
                      <c:pt idx="10">
                        <c:v>260</c:v>
                      </c:pt>
                      <c:pt idx="11">
                        <c:v>251</c:v>
                      </c:pt>
                      <c:pt idx="12">
                        <c:v>296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D1-4C0B-9F73-1BABC0C78C4B}"/>
                  </c:ext>
                </c:extLst>
              </c15:ser>
            </c15:filteredLineSeries>
          </c:ext>
        </c:extLst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190499</xdr:rowOff>
    </xdr:from>
    <xdr:to>
      <xdr:col>56</xdr:col>
      <xdr:colOff>839932</xdr:colOff>
      <xdr:row>23</xdr:row>
      <xdr:rowOff>155863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7E399B-E97E-4D9C-B1C8-881E457C4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18"/>
  <sheetViews>
    <sheetView tabSelected="1" view="pageBreakPreview" zoomScale="110" zoomScaleNormal="100" zoomScaleSheetLayoutView="110" workbookViewId="0">
      <selection activeCell="AX5" sqref="AX5:BD5"/>
    </sheetView>
  </sheetViews>
  <sheetFormatPr defaultRowHeight="15" x14ac:dyDescent="0.25"/>
  <cols>
    <col min="1" max="1" width="40.42578125" style="5" customWidth="1"/>
    <col min="2" max="2" width="6.85546875" style="11" hidden="1" customWidth="1"/>
    <col min="3" max="3" width="7.5703125" style="11" hidden="1" customWidth="1"/>
    <col min="4" max="4" width="6.7109375" style="11" hidden="1" customWidth="1"/>
    <col min="5" max="5" width="6.140625" style="11" hidden="1" customWidth="1"/>
    <col min="6" max="6" width="7.140625" style="11" hidden="1" customWidth="1"/>
    <col min="7" max="7" width="7" style="11" hidden="1" customWidth="1"/>
    <col min="8" max="8" width="6.7109375" style="11" hidden="1" customWidth="1"/>
    <col min="9" max="9" width="7.28515625" style="11" hidden="1" customWidth="1"/>
    <col min="10" max="10" width="7" style="11" hidden="1" customWidth="1"/>
    <col min="11" max="11" width="6.5703125" style="11" hidden="1" customWidth="1"/>
    <col min="12" max="12" width="7" style="11" hidden="1" customWidth="1"/>
    <col min="13" max="13" width="7.28515625" style="11" hidden="1" customWidth="1"/>
    <col min="14" max="14" width="6.85546875" style="11" hidden="1" customWidth="1"/>
    <col min="15" max="15" width="7.5703125" style="11" hidden="1" customWidth="1"/>
    <col min="16" max="16" width="6.7109375" style="11" hidden="1" customWidth="1"/>
    <col min="17" max="43" width="8.28515625" style="11" hidden="1" customWidth="1"/>
    <col min="44" max="56" width="8.28515625" style="11" customWidth="1"/>
    <col min="57" max="57" width="16.140625" style="5" bestFit="1" customWidth="1"/>
    <col min="58" max="16384" width="9.140625" style="5"/>
  </cols>
  <sheetData>
    <row r="1" spans="1:117" s="1" customForma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3" spans="1:117" x14ac:dyDescent="0.25">
      <c r="A3" s="3"/>
      <c r="B3" s="4">
        <v>43922</v>
      </c>
      <c r="C3" s="4">
        <v>43952</v>
      </c>
      <c r="D3" s="4">
        <v>43983</v>
      </c>
      <c r="E3" s="4">
        <v>44013</v>
      </c>
      <c r="F3" s="4">
        <v>44044</v>
      </c>
      <c r="G3" s="4">
        <v>44075</v>
      </c>
      <c r="H3" s="4">
        <v>44105</v>
      </c>
      <c r="I3" s="4">
        <v>44136</v>
      </c>
      <c r="J3" s="4">
        <v>44166</v>
      </c>
      <c r="K3" s="13">
        <v>44197</v>
      </c>
      <c r="L3" s="4">
        <v>44228</v>
      </c>
      <c r="M3" s="4">
        <v>44256</v>
      </c>
      <c r="N3" s="12">
        <v>44287</v>
      </c>
      <c r="O3" s="4">
        <v>44317</v>
      </c>
      <c r="P3" s="4">
        <v>44348</v>
      </c>
      <c r="Q3" s="4">
        <v>44378</v>
      </c>
      <c r="R3" s="4">
        <v>44409</v>
      </c>
      <c r="S3" s="4">
        <v>44440</v>
      </c>
      <c r="T3" s="4">
        <v>44470</v>
      </c>
      <c r="U3" s="4">
        <v>44501</v>
      </c>
      <c r="V3" s="4">
        <v>44531</v>
      </c>
      <c r="W3" s="4">
        <v>44562</v>
      </c>
      <c r="X3" s="4">
        <v>44593</v>
      </c>
      <c r="Y3" s="4">
        <v>44621</v>
      </c>
      <c r="Z3" s="4">
        <v>44652</v>
      </c>
      <c r="AA3" s="4">
        <v>44682</v>
      </c>
      <c r="AB3" s="4">
        <v>44713</v>
      </c>
      <c r="AC3" s="4">
        <v>44743</v>
      </c>
      <c r="AD3" s="4">
        <v>44774</v>
      </c>
      <c r="AE3" s="13">
        <v>44805</v>
      </c>
      <c r="AF3" s="13">
        <v>44835</v>
      </c>
      <c r="AG3" s="13">
        <v>44866</v>
      </c>
      <c r="AH3" s="13">
        <v>44896</v>
      </c>
      <c r="AI3" s="13">
        <v>44927</v>
      </c>
      <c r="AJ3" s="13">
        <v>44958</v>
      </c>
      <c r="AK3" s="13">
        <v>44986</v>
      </c>
      <c r="AL3" s="13">
        <v>45017</v>
      </c>
      <c r="AM3" s="13">
        <v>45047</v>
      </c>
      <c r="AN3" s="13">
        <v>45078</v>
      </c>
      <c r="AO3" s="13">
        <v>45108</v>
      </c>
      <c r="AP3" s="13">
        <v>45139</v>
      </c>
      <c r="AQ3" s="13">
        <v>45170</v>
      </c>
      <c r="AR3" s="13">
        <v>45200</v>
      </c>
      <c r="AS3" s="13">
        <v>45231</v>
      </c>
      <c r="AT3" s="13">
        <v>45261</v>
      </c>
      <c r="AU3" s="13">
        <v>45292</v>
      </c>
      <c r="AV3" s="13">
        <v>45323</v>
      </c>
      <c r="AW3" s="13">
        <v>45352</v>
      </c>
      <c r="AX3" s="13">
        <v>45383</v>
      </c>
      <c r="AY3" s="13">
        <v>45413</v>
      </c>
      <c r="AZ3" s="13">
        <v>45444</v>
      </c>
      <c r="BA3" s="13">
        <v>45474</v>
      </c>
      <c r="BB3" s="13">
        <v>45505</v>
      </c>
      <c r="BC3" s="13">
        <v>45536</v>
      </c>
      <c r="BD3" s="13">
        <v>45566</v>
      </c>
      <c r="BE3" s="30" t="s">
        <v>4</v>
      </c>
    </row>
    <row r="4" spans="1:117" x14ac:dyDescent="0.25">
      <c r="A4" s="3" t="s">
        <v>0</v>
      </c>
      <c r="B4" s="6">
        <v>176</v>
      </c>
      <c r="C4" s="6">
        <v>192</v>
      </c>
      <c r="D4" s="6">
        <v>205</v>
      </c>
      <c r="E4" s="6">
        <v>240</v>
      </c>
      <c r="F4" s="6">
        <v>201</v>
      </c>
      <c r="G4" s="6">
        <v>185</v>
      </c>
      <c r="H4" s="6">
        <v>174</v>
      </c>
      <c r="I4" s="6">
        <v>183</v>
      </c>
      <c r="J4" s="6">
        <v>135</v>
      </c>
      <c r="K4" s="6">
        <v>61</v>
      </c>
      <c r="L4" s="7">
        <v>72</v>
      </c>
      <c r="M4" s="6">
        <v>142</v>
      </c>
      <c r="N4" s="6">
        <v>157</v>
      </c>
      <c r="O4" s="6">
        <v>179</v>
      </c>
      <c r="P4" s="6">
        <v>155</v>
      </c>
      <c r="Q4" s="6">
        <v>149</v>
      </c>
      <c r="R4" s="6">
        <v>139</v>
      </c>
      <c r="S4" s="14">
        <v>174</v>
      </c>
      <c r="T4" s="14">
        <v>251</v>
      </c>
      <c r="U4" s="14">
        <v>326</v>
      </c>
      <c r="V4" s="14">
        <v>265</v>
      </c>
      <c r="W4" s="14">
        <v>279</v>
      </c>
      <c r="X4" s="6">
        <v>284</v>
      </c>
      <c r="Y4" s="6">
        <v>346</v>
      </c>
      <c r="Z4" s="14">
        <v>270</v>
      </c>
      <c r="AA4" s="14">
        <v>322</v>
      </c>
      <c r="AB4" s="14">
        <v>258</v>
      </c>
      <c r="AC4" s="14">
        <v>230</v>
      </c>
      <c r="AD4" s="14">
        <v>299</v>
      </c>
      <c r="AE4" s="14">
        <v>269</v>
      </c>
      <c r="AF4" s="14">
        <v>396</v>
      </c>
      <c r="AG4" s="14">
        <v>407</v>
      </c>
      <c r="AH4" s="14">
        <v>318</v>
      </c>
      <c r="AI4" s="14">
        <v>318</v>
      </c>
      <c r="AJ4" s="14">
        <v>340</v>
      </c>
      <c r="AK4" s="14">
        <v>391</v>
      </c>
      <c r="AL4" s="14">
        <v>243</v>
      </c>
      <c r="AM4" s="14">
        <v>333</v>
      </c>
      <c r="AN4" s="14">
        <v>292</v>
      </c>
      <c r="AO4" s="14">
        <v>242</v>
      </c>
      <c r="AP4" s="14">
        <v>355</v>
      </c>
      <c r="AQ4" s="14">
        <v>271</v>
      </c>
      <c r="AR4" s="14">
        <v>397</v>
      </c>
      <c r="AS4" s="14">
        <v>428</v>
      </c>
      <c r="AT4" s="14">
        <v>290</v>
      </c>
      <c r="AU4" s="14">
        <v>379</v>
      </c>
      <c r="AV4" s="14">
        <v>372</v>
      </c>
      <c r="AW4" s="14">
        <v>305</v>
      </c>
      <c r="AX4" s="14">
        <v>327</v>
      </c>
      <c r="AY4" s="14">
        <v>355</v>
      </c>
      <c r="AZ4" s="14">
        <v>272</v>
      </c>
      <c r="BA4" s="14">
        <v>288</v>
      </c>
      <c r="BB4" s="14">
        <v>304</v>
      </c>
      <c r="BC4" s="14">
        <v>301</v>
      </c>
      <c r="BD4" s="14">
        <v>353</v>
      </c>
      <c r="BE4" s="32">
        <f>SUM(AR4:BD4)</f>
        <v>4371</v>
      </c>
    </row>
    <row r="5" spans="1:117" x14ac:dyDescent="0.25">
      <c r="A5" s="8" t="s">
        <v>1</v>
      </c>
      <c r="B5" s="9">
        <v>170</v>
      </c>
      <c r="C5" s="9">
        <v>177</v>
      </c>
      <c r="D5" s="9">
        <v>187</v>
      </c>
      <c r="E5" s="9">
        <v>236</v>
      </c>
      <c r="F5" s="9">
        <v>188</v>
      </c>
      <c r="G5" s="9">
        <v>169</v>
      </c>
      <c r="H5" s="9">
        <v>164</v>
      </c>
      <c r="I5" s="9">
        <v>168</v>
      </c>
      <c r="J5" s="9">
        <v>123</v>
      </c>
      <c r="K5" s="9">
        <v>50</v>
      </c>
      <c r="L5" s="10">
        <v>47</v>
      </c>
      <c r="M5" s="9">
        <v>93</v>
      </c>
      <c r="N5" s="9">
        <v>124</v>
      </c>
      <c r="O5" s="9">
        <v>138</v>
      </c>
      <c r="P5" s="9">
        <v>111</v>
      </c>
      <c r="Q5" s="9">
        <v>100</v>
      </c>
      <c r="R5" s="9">
        <v>88</v>
      </c>
      <c r="S5" s="15">
        <v>101</v>
      </c>
      <c r="T5" s="15">
        <v>148</v>
      </c>
      <c r="U5" s="15">
        <v>224</v>
      </c>
      <c r="V5" s="15">
        <v>171</v>
      </c>
      <c r="W5" s="15">
        <v>207</v>
      </c>
      <c r="X5" s="9">
        <v>211</v>
      </c>
      <c r="Y5" s="9">
        <v>243</v>
      </c>
      <c r="Z5" s="15">
        <v>182</v>
      </c>
      <c r="AA5" s="15">
        <v>241</v>
      </c>
      <c r="AB5" s="15">
        <v>192</v>
      </c>
      <c r="AC5" s="15">
        <v>186</v>
      </c>
      <c r="AD5" s="15">
        <v>235</v>
      </c>
      <c r="AE5" s="15">
        <v>207</v>
      </c>
      <c r="AF5" s="15">
        <v>306</v>
      </c>
      <c r="AG5" s="15">
        <v>313</v>
      </c>
      <c r="AH5" s="15">
        <v>235</v>
      </c>
      <c r="AI5" s="15">
        <v>250</v>
      </c>
      <c r="AJ5" s="15">
        <v>285</v>
      </c>
      <c r="AK5" s="15">
        <v>331</v>
      </c>
      <c r="AL5" s="15">
        <v>220</v>
      </c>
      <c r="AM5" s="15">
        <v>285</v>
      </c>
      <c r="AN5" s="15">
        <v>269</v>
      </c>
      <c r="AO5" s="15">
        <v>215</v>
      </c>
      <c r="AP5" s="15">
        <v>292</v>
      </c>
      <c r="AQ5" s="15">
        <v>234</v>
      </c>
      <c r="AR5" s="15">
        <v>285</v>
      </c>
      <c r="AS5" s="15">
        <v>339</v>
      </c>
      <c r="AT5" s="15">
        <v>251</v>
      </c>
      <c r="AU5" s="15">
        <v>325</v>
      </c>
      <c r="AV5" s="15">
        <v>330</v>
      </c>
      <c r="AW5" s="15">
        <v>260</v>
      </c>
      <c r="AX5" s="15">
        <v>284</v>
      </c>
      <c r="AY5" s="15">
        <v>287</v>
      </c>
      <c r="AZ5" s="15">
        <v>223</v>
      </c>
      <c r="BA5" s="15">
        <v>263</v>
      </c>
      <c r="BB5" s="15">
        <v>260</v>
      </c>
      <c r="BC5" s="15">
        <v>251</v>
      </c>
      <c r="BD5" s="15">
        <v>296</v>
      </c>
      <c r="BE5" s="32">
        <f>SUM(AR5:BD5)</f>
        <v>3654</v>
      </c>
    </row>
    <row r="6" spans="1:117" x14ac:dyDescent="0.25">
      <c r="A6" s="19" t="s">
        <v>2</v>
      </c>
      <c r="B6" s="20">
        <f t="shared" ref="B6:AA6" si="0">B5/B4</f>
        <v>0.96590909090909094</v>
      </c>
      <c r="C6" s="20">
        <f t="shared" si="0"/>
        <v>0.921875</v>
      </c>
      <c r="D6" s="20">
        <f t="shared" si="0"/>
        <v>0.91219512195121955</v>
      </c>
      <c r="E6" s="20">
        <f t="shared" si="0"/>
        <v>0.98333333333333328</v>
      </c>
      <c r="F6" s="20">
        <f t="shared" si="0"/>
        <v>0.93532338308457708</v>
      </c>
      <c r="G6" s="20">
        <f t="shared" si="0"/>
        <v>0.91351351351351351</v>
      </c>
      <c r="H6" s="20">
        <f t="shared" si="0"/>
        <v>0.94252873563218387</v>
      </c>
      <c r="I6" s="20">
        <f t="shared" si="0"/>
        <v>0.91803278688524592</v>
      </c>
      <c r="J6" s="20">
        <f t="shared" si="0"/>
        <v>0.91111111111111109</v>
      </c>
      <c r="K6" s="20">
        <f t="shared" si="0"/>
        <v>0.81967213114754101</v>
      </c>
      <c r="L6" s="20">
        <f t="shared" si="0"/>
        <v>0.65277777777777779</v>
      </c>
      <c r="M6" s="20">
        <f t="shared" si="0"/>
        <v>0.65492957746478875</v>
      </c>
      <c r="N6" s="20">
        <f t="shared" si="0"/>
        <v>0.78980891719745228</v>
      </c>
      <c r="O6" s="20">
        <f t="shared" si="0"/>
        <v>0.77094972067039103</v>
      </c>
      <c r="P6" s="20">
        <f t="shared" ref="P6:Q6" si="1">P5/P4</f>
        <v>0.71612903225806457</v>
      </c>
      <c r="Q6" s="20">
        <f t="shared" si="1"/>
        <v>0.67114093959731547</v>
      </c>
      <c r="R6" s="20">
        <f t="shared" si="0"/>
        <v>0.63309352517985606</v>
      </c>
      <c r="S6" s="20">
        <f t="shared" si="0"/>
        <v>0.58045977011494254</v>
      </c>
      <c r="T6" s="20">
        <f t="shared" si="0"/>
        <v>0.58964143426294824</v>
      </c>
      <c r="U6" s="20">
        <f t="shared" ref="U6:Z6" si="2">U5/U4</f>
        <v>0.68711656441717794</v>
      </c>
      <c r="V6" s="20">
        <f t="shared" si="2"/>
        <v>0.6452830188679245</v>
      </c>
      <c r="W6" s="20">
        <f t="shared" si="2"/>
        <v>0.74193548387096775</v>
      </c>
      <c r="X6" s="20">
        <f t="shared" si="2"/>
        <v>0.74295774647887325</v>
      </c>
      <c r="Y6" s="20">
        <f t="shared" si="2"/>
        <v>0.70231213872832365</v>
      </c>
      <c r="Z6" s="20">
        <f t="shared" si="2"/>
        <v>0.67407407407407405</v>
      </c>
      <c r="AA6" s="20">
        <f t="shared" si="0"/>
        <v>0.74844720496894412</v>
      </c>
      <c r="AB6" s="20">
        <f t="shared" ref="AB6:BE6" si="3">AB5/AB4</f>
        <v>0.7441860465116279</v>
      </c>
      <c r="AC6" s="20">
        <f t="shared" si="3"/>
        <v>0.80869565217391304</v>
      </c>
      <c r="AD6" s="20">
        <f t="shared" si="3"/>
        <v>0.78595317725752512</v>
      </c>
      <c r="AE6" s="31">
        <f t="shared" si="3"/>
        <v>0.76951672862453535</v>
      </c>
      <c r="AF6" s="31">
        <f t="shared" si="3"/>
        <v>0.77272727272727271</v>
      </c>
      <c r="AG6" s="31">
        <f t="shared" si="3"/>
        <v>0.76904176904176902</v>
      </c>
      <c r="AH6" s="31">
        <f t="shared" ref="AH6:AM6" si="4">AH5/AH4</f>
        <v>0.73899371069182385</v>
      </c>
      <c r="AI6" s="31">
        <f t="shared" si="4"/>
        <v>0.78616352201257866</v>
      </c>
      <c r="AJ6" s="31">
        <f t="shared" si="4"/>
        <v>0.83823529411764708</v>
      </c>
      <c r="AK6" s="31">
        <f t="shared" si="4"/>
        <v>0.84654731457800514</v>
      </c>
      <c r="AL6" s="31">
        <f t="shared" si="4"/>
        <v>0.90534979423868311</v>
      </c>
      <c r="AM6" s="31">
        <f t="shared" si="4"/>
        <v>0.85585585585585588</v>
      </c>
      <c r="AN6" s="31">
        <f t="shared" si="3"/>
        <v>0.92123287671232879</v>
      </c>
      <c r="AO6" s="31">
        <f t="shared" si="3"/>
        <v>0.88842975206611574</v>
      </c>
      <c r="AP6" s="31">
        <f t="shared" si="3"/>
        <v>0.82253521126760565</v>
      </c>
      <c r="AQ6" s="31">
        <f t="shared" si="3"/>
        <v>0.86346863468634683</v>
      </c>
      <c r="AR6" s="31">
        <f t="shared" si="3"/>
        <v>0.71788413098236781</v>
      </c>
      <c r="AS6" s="31">
        <f t="shared" si="3"/>
        <v>0.79205607476635509</v>
      </c>
      <c r="AT6" s="31">
        <f t="shared" si="3"/>
        <v>0.8655172413793103</v>
      </c>
      <c r="AU6" s="31">
        <f t="shared" si="3"/>
        <v>0.85751978891820579</v>
      </c>
      <c r="AV6" s="31">
        <f t="shared" si="3"/>
        <v>0.88709677419354838</v>
      </c>
      <c r="AW6" s="31">
        <f t="shared" si="3"/>
        <v>0.85245901639344257</v>
      </c>
      <c r="AX6" s="31">
        <f t="shared" si="3"/>
        <v>0.86850152905198774</v>
      </c>
      <c r="AY6" s="31">
        <f t="shared" si="3"/>
        <v>0.80845070422535215</v>
      </c>
      <c r="AZ6" s="31">
        <f t="shared" ref="AZ6:BC6" si="5">AZ5/AZ4</f>
        <v>0.81985294117647056</v>
      </c>
      <c r="BA6" s="31">
        <f t="shared" si="5"/>
        <v>0.91319444444444442</v>
      </c>
      <c r="BB6" s="31">
        <f t="shared" si="5"/>
        <v>0.85526315789473684</v>
      </c>
      <c r="BC6" s="31">
        <f t="shared" si="5"/>
        <v>0.83388704318936879</v>
      </c>
      <c r="BD6" s="31">
        <f t="shared" si="3"/>
        <v>0.83852691218130315</v>
      </c>
      <c r="BE6" s="31">
        <f t="shared" si="3"/>
        <v>0.83596431022649276</v>
      </c>
    </row>
    <row r="7" spans="1:117" s="16" customFormat="1" x14ac:dyDescent="0.25">
      <c r="A7" s="16" t="s">
        <v>5</v>
      </c>
      <c r="C7" s="17">
        <f>AVERAGE(B6:C6)</f>
        <v>0.94389204545454541</v>
      </c>
      <c r="D7" s="17">
        <f>AVERAGE(B6:D6)</f>
        <v>0.93332640428677005</v>
      </c>
      <c r="E7" s="17">
        <f>AVERAGE(B6:E6)</f>
        <v>0.94582813654841091</v>
      </c>
      <c r="F7" s="17">
        <f>AVERAGE(B6:F6)</f>
        <v>0.94372718585564408</v>
      </c>
      <c r="G7" s="17">
        <f>AVERAGE(B6:G6)</f>
        <v>0.93869157379862234</v>
      </c>
      <c r="H7" s="17">
        <f>AVERAGE(B6:H6)</f>
        <v>0.93923973977484543</v>
      </c>
      <c r="I7" s="17">
        <f>AVERAGE(B6:I6)</f>
        <v>0.93658887066364549</v>
      </c>
      <c r="J7" s="17">
        <f>AVERAGE(B6:J6)</f>
        <v>0.93375800849114166</v>
      </c>
      <c r="K7" s="17">
        <f>AVERAGE(B6:K6)</f>
        <v>0.92234942075678161</v>
      </c>
      <c r="L7" s="17">
        <f>AVERAGE(B6:L6)</f>
        <v>0.89784290775869036</v>
      </c>
      <c r="M7" s="17">
        <f>AVERAGE(B6:M6)</f>
        <v>0.87760013023419858</v>
      </c>
      <c r="N7" s="17">
        <f t="shared" ref="N7:X7" si="6">AVERAGE(SUM(B5:N5)/SUM(B4:N4))</f>
        <v>0.89307583608101748</v>
      </c>
      <c r="O7" s="17">
        <f t="shared" si="6"/>
        <v>0.87676387582314208</v>
      </c>
      <c r="P7" s="17">
        <f t="shared" si="6"/>
        <v>0.86069889899473428</v>
      </c>
      <c r="Q7" s="17">
        <f t="shared" si="6"/>
        <v>0.84161337924249879</v>
      </c>
      <c r="R7" s="17">
        <f t="shared" si="6"/>
        <v>0.80900621118012417</v>
      </c>
      <c r="S7" s="17">
        <f t="shared" si="6"/>
        <v>0.77480314960629926</v>
      </c>
      <c r="T7" s="17">
        <f t="shared" si="6"/>
        <v>0.73820395738203959</v>
      </c>
      <c r="U7" s="17">
        <f t="shared" si="6"/>
        <v>0.71361281205840787</v>
      </c>
      <c r="V7" s="17">
        <f t="shared" si="6"/>
        <v>0.68843537414965983</v>
      </c>
      <c r="W7" s="17">
        <f t="shared" si="6"/>
        <v>0.68199233716475094</v>
      </c>
      <c r="X7" s="17">
        <f t="shared" si="6"/>
        <v>0.68545878693623641</v>
      </c>
      <c r="Y7" s="17">
        <f t="shared" ref="Y7" si="7">AVERAGE(SUM(M5:Y5)/SUM(M4:Y4))</f>
        <v>0.68833450456781453</v>
      </c>
      <c r="Z7" s="17">
        <f t="shared" ref="Z7" si="8">AVERAGE(SUM(N5:Z5)/SUM(N4:Z4))</f>
        <v>0.6886348352387357</v>
      </c>
      <c r="AA7" s="17">
        <f t="shared" ref="AA7" si="9">AVERAGE(SUM(O5:AA5)/SUM(O4:AA4))</f>
        <v>0.68971009875756606</v>
      </c>
      <c r="AB7" s="17">
        <f t="shared" ref="AB7" si="10">AVERAGE(SUM(P5:AB5)/SUM(P4:AB4))</f>
        <v>0.68955873213175889</v>
      </c>
      <c r="AC7" s="17">
        <f t="shared" ref="AC7" si="11">AVERAGE(SUM(Q5:AC5)/SUM(Q4:AC4))</f>
        <v>0.6966292134831461</v>
      </c>
      <c r="AD7" s="17">
        <f t="shared" ref="AD7" si="12">AVERAGE(SUM(R5:AD5)/SUM(R4:AD4))</f>
        <v>0.70548939878013361</v>
      </c>
      <c r="AE7" s="17">
        <f t="shared" ref="AE7" si="13">AVERAGE(SUM(S5:AE5)/SUM(S4:AE4))</f>
        <v>0.71312622446123708</v>
      </c>
      <c r="AF7" s="17">
        <f t="shared" ref="AF7" si="14">AVERAGE(SUM(T5:AF5)/SUM(T4:AF4))</f>
        <v>0.72542819499341238</v>
      </c>
      <c r="AG7" s="17">
        <f t="shared" ref="AG7" si="15">AVERAGE(SUM(U5:AG5)/SUM(U4:AG4))</f>
        <v>0.73854720323968615</v>
      </c>
      <c r="AH7" s="17">
        <f t="shared" ref="AH7" si="16">AVERAGE(SUM(V5:AH5)/SUM(V4:AH4))</f>
        <v>0.74283540451432917</v>
      </c>
      <c r="AI7" s="17">
        <f t="shared" ref="AI7" si="17">AVERAGE(SUM(W5:AI5)/SUM(W4:AI4))</f>
        <v>0.75275275275275277</v>
      </c>
      <c r="AJ7" s="17">
        <f t="shared" ref="AJ7" si="18">AVERAGE(SUM(X5:AJ5)/SUM(X4:AJ4))</f>
        <v>0.76066058664037461</v>
      </c>
      <c r="AK7" s="17">
        <f t="shared" ref="AK7" si="19">AVERAGE(SUM(Y5:AK5)/SUM(Y4:AK4))</f>
        <v>0.76993275696445729</v>
      </c>
      <c r="AL7" s="17">
        <f t="shared" ref="AL7" si="20">AVERAGE(SUM(Z5:AL5)/SUM(Z4:AL4))</f>
        <v>0.78379709431174582</v>
      </c>
      <c r="AM7" s="17">
        <f t="shared" ref="AM7" si="21">AVERAGE(SUM(AA5:AM5)/SUM(AA4:AM4))</f>
        <v>0.79679922405431625</v>
      </c>
      <c r="AN7" s="17">
        <f t="shared" ref="AN7" si="22">AVERAGE(SUM(AB5:AN5)/SUM(AB4:AN4))</f>
        <v>0.80947728382999506</v>
      </c>
      <c r="AO7" s="17">
        <f t="shared" ref="AO7" si="23">AVERAGE(SUM(AC5:AO5)/SUM(AC4:AO4))</f>
        <v>0.8182932810201079</v>
      </c>
      <c r="AP7" s="17">
        <f t="shared" ref="AP7" si="24">AVERAGE(SUM(AD5:AP5)/SUM(AD4:AP4))</f>
        <v>0.81917677849155368</v>
      </c>
      <c r="AQ7" s="17">
        <f t="shared" ref="AQ7" si="25">AVERAGE(SUM(AE5:AQ5)/SUM(AE4:AQ4))</f>
        <v>0.8244311377245509</v>
      </c>
      <c r="AR7" s="17">
        <f t="shared" ref="AR7" si="26">AVERAGE(SUM(AE5:AR5)/SUM(AE4:AR4))</f>
        <v>0.81517935258092733</v>
      </c>
      <c r="AS7" s="17">
        <f>AVERAGE(SUM(AE5:AS5)/SUM(AE4:AS4))</f>
        <v>0.81320000000000003</v>
      </c>
      <c r="AT7" s="17">
        <f>AVERAGE(SUM(AE5:AT5)/SUM(AE4:AT4))</f>
        <v>0.81606805293005669</v>
      </c>
      <c r="AU7" s="17">
        <f>AVERAGE(SUM(AE5:AU5)/SUM(AE4:AU4))</f>
        <v>0.818839301464103</v>
      </c>
      <c r="AV7" s="17">
        <f>AVERAGE(SUM(AE5:AV5)/SUM(AE4:AV4))</f>
        <v>0.82304254262539311</v>
      </c>
      <c r="AW7" s="17">
        <f>AVERAGE(SUM(AE5:AW5)/SUM(AE4:AW4))</f>
        <v>0.82445635045698074</v>
      </c>
      <c r="AX7" s="17">
        <f>AVERAGE(SUM(AE5:AX5)/SUM(AE4:AX4))</f>
        <v>0.8266147160197812</v>
      </c>
      <c r="AY7" s="17">
        <f>AVERAGE(SUM(AE5:AY5)/SUM(AE4:AY4))</f>
        <v>0.82569721115537853</v>
      </c>
      <c r="AZ7" s="17">
        <f>AVERAGE(SUM(AE5:AZ5)/SUM(AE4:AZ4))</f>
        <v>0.82547945205479456</v>
      </c>
      <c r="BA7" s="17">
        <f>AVERAGE(SUM(AE5:BA5)/SUM(AE4:BA4))</f>
        <v>0.82880864522930942</v>
      </c>
      <c r="BB7" s="17">
        <f>AVERAGE(SUM(AE5:BB5)/SUM(AE4:BB4))</f>
        <v>0.82982767359351239</v>
      </c>
      <c r="BC7" s="17">
        <f>AVERAGE(SUM(AE5:BC5)/SUM(AE4:BC4))</f>
        <v>0.8299768094715001</v>
      </c>
      <c r="BD7" s="17">
        <f>AVERAGE(SUM(AF5:BD5)/SUM(AF4:BD4))</f>
        <v>0.83230639120454275</v>
      </c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</row>
    <row r="8" spans="1:117" s="21" customFormat="1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</row>
    <row r="9" spans="1:117" s="24" customFormat="1" x14ac:dyDescent="0.25">
      <c r="A9" s="24" t="s">
        <v>6</v>
      </c>
      <c r="C9" s="25">
        <f>STDEV($B$6:C$6)</f>
        <v>3.1136804285203108E-2</v>
      </c>
      <c r="D9" s="25">
        <f>STDEV($B$6:D$6)</f>
        <v>2.8629505940656511E-2</v>
      </c>
      <c r="E9" s="25">
        <f>STDEV($B$6:E$6)</f>
        <v>3.4228725437918231E-2</v>
      </c>
      <c r="F9" s="25">
        <f>STDEV($B$6:F$6)</f>
        <v>3.0012900607829941E-2</v>
      </c>
      <c r="G9" s="25">
        <f>STDEV($B$6:G$6)</f>
        <v>2.9542574279323081E-2</v>
      </c>
      <c r="H9" s="25">
        <f>STDEV($B$6:H$6)</f>
        <v>2.7007526372664865E-2</v>
      </c>
      <c r="I9" s="25">
        <f>STDEV($B$6:I$6)</f>
        <v>2.6104068864902793E-2</v>
      </c>
      <c r="J9" s="25">
        <f>STDEV($B$6:J$6)</f>
        <v>2.585282645375659E-2</v>
      </c>
      <c r="K9" s="25">
        <f>STDEV($B$6:K$6)</f>
        <v>4.3539225932890599E-2</v>
      </c>
      <c r="L9" s="25">
        <f>STDEV($B$6:L$6)</f>
        <v>9.1172138002426684E-2</v>
      </c>
      <c r="M9" s="25">
        <f>STDEV($B$6:M$6)</f>
        <v>0.1116867506632797</v>
      </c>
      <c r="N9" s="25">
        <f>STDEV($B$6:N$6)</f>
        <v>0.10966907080346647</v>
      </c>
      <c r="O9" s="25">
        <f>STDEV($B$6:O$6)</f>
        <v>0.10869657876491334</v>
      </c>
      <c r="P9" s="25">
        <f>STDEV($B$6:P$6)</f>
        <v>0.11145877877619363</v>
      </c>
      <c r="Q9" s="25">
        <f>STDEV($B$6:Q$6)</f>
        <v>0.1169691604455235</v>
      </c>
      <c r="R9" s="25">
        <f>STDEV($B$6:R$6)</f>
        <v>0.12411672958026598</v>
      </c>
      <c r="S9" s="25">
        <f>STDEV($B$6:S$6)</f>
        <v>0.13402254218673071</v>
      </c>
      <c r="T9" s="25">
        <f>STDEV($B$6:T$6)</f>
        <v>0.14023991494217586</v>
      </c>
      <c r="U9" s="25">
        <f>STDEV($B$6:U$6)</f>
        <v>0.1389933855118074</v>
      </c>
      <c r="V9" s="25">
        <f>STDEV($B$6:V$6)</f>
        <v>0.13953761817090668</v>
      </c>
      <c r="W9" s="25">
        <f>STDEV($B$6:W$6)</f>
        <v>0.13657893774223723</v>
      </c>
      <c r="X9" s="25">
        <f>STDEV($B$6:X$6)</f>
        <v>0.13378284461770021</v>
      </c>
      <c r="Y9" s="25">
        <f>STDEV($B$6:Y$6)</f>
        <v>0.13197773888330269</v>
      </c>
      <c r="Z9" s="25">
        <f>STDEV($B$6:Z$6)</f>
        <v>0.13103667958191312</v>
      </c>
      <c r="AA9" s="25">
        <f>STDEV($B$6:AA$6)</f>
        <v>0.12852934922581813</v>
      </c>
      <c r="AB9" s="25">
        <f>STDEV($B$6:AB$6)</f>
        <v>0.12619997175805006</v>
      </c>
      <c r="AC9" s="25">
        <f>STDEV($B$6:AC$6)</f>
        <v>0.1239891518606225</v>
      </c>
      <c r="AD9" s="25">
        <f>STDEV($B$6:AD$6)</f>
        <v>0.12176442289127201</v>
      </c>
      <c r="AE9" s="25">
        <f>STDEV($B$6:AE$6)</f>
        <v>0.11965675682970021</v>
      </c>
      <c r="AF9" s="25">
        <f>STDEV($B$6:AF$6)</f>
        <v>0.1176490528174218</v>
      </c>
      <c r="AG9" s="25">
        <f>STDEV($B$6:AG$6)</f>
        <v>0.11574582266299376</v>
      </c>
      <c r="AH9" s="25">
        <f>STDEV($B$6:AH$6)</f>
        <v>0.11411827125495512</v>
      </c>
      <c r="AI9" s="25">
        <f>STDEV($B$6:AI$6)</f>
        <v>0.11238896947823401</v>
      </c>
      <c r="AJ9" s="25">
        <f>STDEV($B$6:AJ$6)</f>
        <v>0.1112150462015959</v>
      </c>
      <c r="AK9" s="25">
        <f>STDEV($B$6:AK$6)</f>
        <v>0.11020452366157556</v>
      </c>
      <c r="AL9" s="25">
        <f>STDEV($B$6:AL$6)</f>
        <v>0.11059598297987011</v>
      </c>
      <c r="AM9" s="25">
        <f>STDEV($B$6:AM$6)</f>
        <v>0.10972062953911638</v>
      </c>
      <c r="AN9" s="25">
        <f>STDEV($B$6:AN$6)</f>
        <v>0.11043001970072601</v>
      </c>
      <c r="AO9" s="25">
        <f>STDEV($B$6:AO$6)</f>
        <v>0.1101352032601271</v>
      </c>
      <c r="AP9" s="25">
        <f>STDEV($B$6:AP$6)</f>
        <v>0.10885854404010632</v>
      </c>
      <c r="AQ9" s="25">
        <f>STDEV($B$6:AQ$6)</f>
        <v>0.1080845430916428</v>
      </c>
      <c r="AR9" s="25">
        <f>STDEV($B$6:AR$6)</f>
        <v>0.10741650698957371</v>
      </c>
      <c r="AS9" s="25">
        <f>STDEV($B$6:AS$6)</f>
        <v>0.10616013040696758</v>
      </c>
      <c r="AT9" s="25">
        <f>STDEV($B$6:AT$6)</f>
        <v>0.10551630078986475</v>
      </c>
      <c r="AU9" s="25">
        <f>STDEV($B$6:AU$6)</f>
        <v>0.10476063158327723</v>
      </c>
      <c r="AV9" s="25">
        <f>STDEV($B$6:AV$6)</f>
        <v>0.10448105976183056</v>
      </c>
      <c r="AW9" s="25">
        <f>STDEV($B$6:AW$6)</f>
        <v>0.10367247350784622</v>
      </c>
      <c r="AX9" s="25">
        <f>STDEV($B$6:AX$6)</f>
        <v>0.10307717463319491</v>
      </c>
      <c r="AY9" s="25">
        <f>STDEV($B$6:AY$6)</f>
        <v>0.1020275481822901</v>
      </c>
      <c r="AZ9" s="25">
        <f>STDEV($B$6:AZ$6)</f>
        <v>0.10104106916529251</v>
      </c>
      <c r="BA9" s="25">
        <f>STDEV($B$6:BA$6)</f>
        <v>0.10126497865789122</v>
      </c>
      <c r="BB9" s="25">
        <f>STDEV($B$6:BB$6)</f>
        <v>0.10054923604674956</v>
      </c>
      <c r="BC9" s="25">
        <f>STDEV($B$6:BC$6)</f>
        <v>9.9682612214096022E-2</v>
      </c>
      <c r="BD9" s="25">
        <f>STDEV($B$6:BD$6)</f>
        <v>9.8865323801375735E-2</v>
      </c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</row>
    <row r="10" spans="1:117" s="24" customFormat="1" x14ac:dyDescent="0.25">
      <c r="A10" s="24" t="s">
        <v>7</v>
      </c>
      <c r="C10" s="25">
        <f t="shared" ref="C10:N10" si="27">C7+3*C9</f>
        <v>1.0373024583101547</v>
      </c>
      <c r="D10" s="25">
        <f t="shared" si="27"/>
        <v>1.0192149221087397</v>
      </c>
      <c r="E10" s="25">
        <f t="shared" si="27"/>
        <v>1.0485143128621657</v>
      </c>
      <c r="F10" s="25">
        <f t="shared" si="27"/>
        <v>1.033765887679134</v>
      </c>
      <c r="G10" s="25">
        <f t="shared" si="27"/>
        <v>1.0273192966365916</v>
      </c>
      <c r="H10" s="25">
        <f t="shared" si="27"/>
        <v>1.0202623188928399</v>
      </c>
      <c r="I10" s="25">
        <f t="shared" si="27"/>
        <v>1.0149010772583538</v>
      </c>
      <c r="J10" s="25">
        <f t="shared" si="27"/>
        <v>1.0113164878524115</v>
      </c>
      <c r="K10" s="25">
        <f t="shared" si="27"/>
        <v>1.0529670985554533</v>
      </c>
      <c r="L10" s="25">
        <f t="shared" si="27"/>
        <v>1.1713593217659704</v>
      </c>
      <c r="M10" s="25">
        <f t="shared" si="27"/>
        <v>1.2126603822240376</v>
      </c>
      <c r="N10" s="25">
        <f t="shared" si="27"/>
        <v>1.2220830484914169</v>
      </c>
      <c r="O10" s="25">
        <f>O7+3*O9</f>
        <v>1.2028536121178821</v>
      </c>
      <c r="P10" s="25">
        <f>P7+3*P9</f>
        <v>1.1950752353233152</v>
      </c>
      <c r="Q10" s="25">
        <f>Q7+3*Q9</f>
        <v>1.1925208605790694</v>
      </c>
      <c r="R10" s="25">
        <f t="shared" ref="R10" si="28">R7+3*R9</f>
        <v>1.1813563999209222</v>
      </c>
      <c r="S10" s="25">
        <f t="shared" ref="S10" si="29">S7+3*S9</f>
        <v>1.1768707761664914</v>
      </c>
      <c r="T10" s="25">
        <f t="shared" ref="T10" si="30">T7+3*T9</f>
        <v>1.1589237022085672</v>
      </c>
      <c r="U10" s="25">
        <f t="shared" ref="U10:V10" si="31">U7+3*U9</f>
        <v>1.1305929685938301</v>
      </c>
      <c r="V10" s="25">
        <f t="shared" si="31"/>
        <v>1.10704822866238</v>
      </c>
      <c r="W10" s="25">
        <f t="shared" ref="W10" si="32">W7+3*W9</f>
        <v>1.0917291503914626</v>
      </c>
      <c r="X10" s="25">
        <f t="shared" ref="X10" si="33">X7+3*X9</f>
        <v>1.0868073207893372</v>
      </c>
      <c r="Y10" s="25">
        <f t="shared" ref="Y10:AA10" si="34">Y7+3*Y9</f>
        <v>1.0842677212177225</v>
      </c>
      <c r="Z10" s="25">
        <f t="shared" si="34"/>
        <v>1.0817448739844751</v>
      </c>
      <c r="AA10" s="25">
        <f t="shared" si="34"/>
        <v>1.0752981464350204</v>
      </c>
      <c r="AB10" s="25">
        <f t="shared" ref="AB10:AD10" si="35">AB7+3*AB9</f>
        <v>1.068158647405909</v>
      </c>
      <c r="AC10" s="25">
        <f t="shared" si="35"/>
        <v>1.0685966690650135</v>
      </c>
      <c r="AD10" s="25">
        <f t="shared" si="35"/>
        <v>1.0707826674539498</v>
      </c>
      <c r="AE10" s="25">
        <f t="shared" ref="AE10" si="36">AE7+3*AE9</f>
        <v>1.0720964949503378</v>
      </c>
      <c r="AF10" s="25">
        <f>AF7+(3*AF9)</f>
        <v>1.0783753534456779</v>
      </c>
      <c r="AG10" s="25">
        <f t="shared" ref="AG10" si="37">AG7+(3*AG9)</f>
        <v>1.0857846712286674</v>
      </c>
      <c r="AH10" s="25">
        <f t="shared" ref="AH10" si="38">AH7+(3*AH9)</f>
        <v>1.0851902182791946</v>
      </c>
      <c r="AI10" s="25">
        <f t="shared" ref="AI10" si="39">AI7+(3*AI9)</f>
        <v>1.0899196611874549</v>
      </c>
      <c r="AJ10" s="25">
        <f t="shared" ref="AJ10:AK10" si="40">AJ7+(3*AJ9)</f>
        <v>1.0943057252451625</v>
      </c>
      <c r="AK10" s="25">
        <f t="shared" si="40"/>
        <v>1.1005463279491838</v>
      </c>
      <c r="AL10" s="25">
        <f t="shared" ref="AL10:AM10" si="41">AL7+(3*AL9)</f>
        <v>1.1155850432513561</v>
      </c>
      <c r="AM10" s="25">
        <f t="shared" si="41"/>
        <v>1.1259611126716653</v>
      </c>
      <c r="AN10" s="25">
        <f t="shared" ref="AN10" si="42">AN7+(3*AN9)</f>
        <v>1.1407673429321732</v>
      </c>
      <c r="AO10" s="25">
        <f t="shared" ref="AO10:AP10" si="43">AO7+(3*AO9)</f>
        <v>1.1486988908004891</v>
      </c>
      <c r="AP10" s="25">
        <f t="shared" si="43"/>
        <v>1.1457524106118726</v>
      </c>
      <c r="AQ10" s="25">
        <f t="shared" ref="AQ10" si="44">AQ7+(3*AQ9)</f>
        <v>1.1486847669994793</v>
      </c>
      <c r="AR10" s="25">
        <f t="shared" ref="AR10:BD10" si="45">AR7+(3*AR9)</f>
        <v>1.1374288735496485</v>
      </c>
      <c r="AS10" s="25">
        <f t="shared" si="45"/>
        <v>1.1316803912209028</v>
      </c>
      <c r="AT10" s="25">
        <f t="shared" si="45"/>
        <v>1.132616955299651</v>
      </c>
      <c r="AU10" s="25">
        <f t="shared" si="45"/>
        <v>1.1331211962139347</v>
      </c>
      <c r="AV10" s="25">
        <f t="shared" si="45"/>
        <v>1.1364857219108848</v>
      </c>
      <c r="AW10" s="25">
        <f t="shared" si="45"/>
        <v>1.1354737709805194</v>
      </c>
      <c r="AX10" s="25">
        <f t="shared" si="45"/>
        <v>1.1358462399193661</v>
      </c>
      <c r="AY10" s="25">
        <f t="shared" si="45"/>
        <v>1.1317798557022489</v>
      </c>
      <c r="AZ10" s="25">
        <f t="shared" si="45"/>
        <v>1.1286026595506722</v>
      </c>
      <c r="BA10" s="25">
        <f t="shared" si="45"/>
        <v>1.1326035812029831</v>
      </c>
      <c r="BB10" s="25">
        <f t="shared" si="45"/>
        <v>1.1314753817337611</v>
      </c>
      <c r="BC10" s="25">
        <f t="shared" ref="BC10" si="46">BC7+(3*BC9)</f>
        <v>1.1290246461137881</v>
      </c>
      <c r="BD10" s="25">
        <f t="shared" si="45"/>
        <v>1.1289023626086698</v>
      </c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</row>
    <row r="11" spans="1:117" s="24" customFormat="1" x14ac:dyDescent="0.25">
      <c r="A11" s="24" t="s">
        <v>8</v>
      </c>
      <c r="C11" s="25">
        <f t="shared" ref="C11:M11" si="47">C7-3*C9</f>
        <v>0.85048163259893605</v>
      </c>
      <c r="D11" s="25">
        <f t="shared" si="47"/>
        <v>0.84743788646480056</v>
      </c>
      <c r="E11" s="25">
        <f t="shared" si="47"/>
        <v>0.84314196023465626</v>
      </c>
      <c r="F11" s="25">
        <f t="shared" si="47"/>
        <v>0.85368848403215425</v>
      </c>
      <c r="G11" s="25">
        <f t="shared" si="47"/>
        <v>0.85006385096065307</v>
      </c>
      <c r="H11" s="25">
        <f t="shared" si="47"/>
        <v>0.85821716065685083</v>
      </c>
      <c r="I11" s="25">
        <f t="shared" si="47"/>
        <v>0.8582766640689371</v>
      </c>
      <c r="J11" s="25">
        <f t="shared" si="47"/>
        <v>0.85619952912987185</v>
      </c>
      <c r="K11" s="25">
        <f t="shared" si="47"/>
        <v>0.79173174295810989</v>
      </c>
      <c r="L11" s="25">
        <f t="shared" si="47"/>
        <v>0.62432649375141036</v>
      </c>
      <c r="M11" s="25">
        <f t="shared" si="47"/>
        <v>0.54253987824435956</v>
      </c>
      <c r="N11" s="25">
        <f>N7-3*N9</f>
        <v>0.56406862367061805</v>
      </c>
      <c r="O11" s="25">
        <f>O7-3*O9</f>
        <v>0.55067413952840205</v>
      </c>
      <c r="P11" s="25">
        <f>P7-3*P9</f>
        <v>0.5263225626661534</v>
      </c>
      <c r="Q11" s="25">
        <f>Q7-3*Q9</f>
        <v>0.49070589790592833</v>
      </c>
      <c r="R11" s="25">
        <f t="shared" ref="R11" si="48">R7-3*R9</f>
        <v>0.43665602243932622</v>
      </c>
      <c r="S11" s="25">
        <f t="shared" ref="S11" si="49">S7-3*S9</f>
        <v>0.37273552304610713</v>
      </c>
      <c r="T11" s="25">
        <f t="shared" ref="T11" si="50">T7-3*T9</f>
        <v>0.31748421255551201</v>
      </c>
      <c r="U11" s="25">
        <f t="shared" ref="U11:V11" si="51">U7-3*U9</f>
        <v>0.29663265552298568</v>
      </c>
      <c r="V11" s="25">
        <f t="shared" si="51"/>
        <v>0.26982251963693982</v>
      </c>
      <c r="W11" s="25">
        <f t="shared" ref="W11" si="52">W7-3*W9</f>
        <v>0.27225552393803926</v>
      </c>
      <c r="X11" s="25">
        <f t="shared" ref="X11" si="53">X7-3*X9</f>
        <v>0.28411025308313576</v>
      </c>
      <c r="Y11" s="25">
        <f t="shared" ref="Y11:AA11" si="54">Y7-3*Y9</f>
        <v>0.29240128791790643</v>
      </c>
      <c r="Z11" s="25">
        <f t="shared" si="54"/>
        <v>0.29552479649299634</v>
      </c>
      <c r="AA11" s="25">
        <f t="shared" si="54"/>
        <v>0.3041220510801117</v>
      </c>
      <c r="AB11" s="25">
        <f t="shared" ref="AB11:AD11" si="55">AB7-3*AB9</f>
        <v>0.31095881685760873</v>
      </c>
      <c r="AC11" s="25">
        <f t="shared" si="55"/>
        <v>0.3246617579012786</v>
      </c>
      <c r="AD11" s="25">
        <f t="shared" si="55"/>
        <v>0.34019613010631755</v>
      </c>
      <c r="AE11" s="25">
        <f t="shared" ref="AE11" si="56">AE7-3*AE9</f>
        <v>0.35415595397213645</v>
      </c>
      <c r="AF11" s="25">
        <f>AF7-(3*AF9)</f>
        <v>0.37248103654114695</v>
      </c>
      <c r="AG11" s="25">
        <f t="shared" ref="AG11" si="57">AG7-(3*AG9)</f>
        <v>0.39130973525070489</v>
      </c>
      <c r="AH11" s="25">
        <f t="shared" ref="AH11" si="58">AH7-(3*AH9)</f>
        <v>0.40048059074946379</v>
      </c>
      <c r="AI11" s="25">
        <f t="shared" ref="AI11" si="59">AI7-(3*AI9)</f>
        <v>0.41558584431805073</v>
      </c>
      <c r="AJ11" s="25">
        <f t="shared" ref="AJ11:AK11" si="60">AJ7-(3*AJ9)</f>
        <v>0.42701544803558689</v>
      </c>
      <c r="AK11" s="25">
        <f t="shared" si="60"/>
        <v>0.43931918597973063</v>
      </c>
      <c r="AL11" s="25">
        <f t="shared" ref="AL11:AM11" si="61">AL7-(3*AL9)</f>
        <v>0.45200914537213549</v>
      </c>
      <c r="AM11" s="25">
        <f t="shared" si="61"/>
        <v>0.46763733543696712</v>
      </c>
      <c r="AN11" s="25">
        <f t="shared" ref="AN11" si="62">AN7-(3*AN9)</f>
        <v>0.47818722472781705</v>
      </c>
      <c r="AO11" s="25">
        <f t="shared" ref="AO11:AP11" si="63">AO7-(3*AO9)</f>
        <v>0.48788767123972659</v>
      </c>
      <c r="AP11" s="25">
        <f t="shared" si="63"/>
        <v>0.4926011463712347</v>
      </c>
      <c r="AQ11" s="25">
        <f t="shared" ref="AQ11" si="64">AQ7-(3*AQ9)</f>
        <v>0.5001775084496225</v>
      </c>
      <c r="AR11" s="25">
        <f t="shared" ref="AR11:BD11" si="65">AR7-(3*AR9)</f>
        <v>0.49292983161220622</v>
      </c>
      <c r="AS11" s="25">
        <f t="shared" si="65"/>
        <v>0.49471960877909732</v>
      </c>
      <c r="AT11" s="25">
        <f t="shared" si="65"/>
        <v>0.49951915056046242</v>
      </c>
      <c r="AU11" s="25">
        <f t="shared" si="65"/>
        <v>0.50455740671427129</v>
      </c>
      <c r="AV11" s="25">
        <f t="shared" si="65"/>
        <v>0.50959936333990141</v>
      </c>
      <c r="AW11" s="25">
        <f t="shared" si="65"/>
        <v>0.51343892993344209</v>
      </c>
      <c r="AX11" s="25">
        <f t="shared" si="65"/>
        <v>0.51738319212019646</v>
      </c>
      <c r="AY11" s="25">
        <f t="shared" si="65"/>
        <v>0.51961456660850824</v>
      </c>
      <c r="AZ11" s="25">
        <f t="shared" si="65"/>
        <v>0.52235624455891705</v>
      </c>
      <c r="BA11" s="25">
        <f t="shared" si="65"/>
        <v>0.52501370925563573</v>
      </c>
      <c r="BB11" s="25">
        <f t="shared" si="65"/>
        <v>0.52817996545326373</v>
      </c>
      <c r="BC11" s="25">
        <f t="shared" ref="BC11" si="66">BC7-(3*BC9)</f>
        <v>0.53092897282921203</v>
      </c>
      <c r="BD11" s="25">
        <f t="shared" si="65"/>
        <v>0.53571041980041556</v>
      </c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</row>
    <row r="12" spans="1:117" s="24" customFormat="1" x14ac:dyDescent="0.25">
      <c r="A12" s="24" t="s">
        <v>9</v>
      </c>
      <c r="C12" s="25">
        <f t="shared" ref="C12:M12" si="67">C7+2*C9</f>
        <v>1.0061656540249517</v>
      </c>
      <c r="D12" s="25">
        <f t="shared" si="67"/>
        <v>0.99058541616808304</v>
      </c>
      <c r="E12" s="25">
        <f t="shared" si="67"/>
        <v>1.0142855874242473</v>
      </c>
      <c r="F12" s="25">
        <f t="shared" si="67"/>
        <v>1.003752987071304</v>
      </c>
      <c r="G12" s="25">
        <f t="shared" si="67"/>
        <v>0.99777672235726844</v>
      </c>
      <c r="H12" s="25">
        <f t="shared" si="67"/>
        <v>0.99325479252017512</v>
      </c>
      <c r="I12" s="25">
        <f t="shared" si="67"/>
        <v>0.98879700839345108</v>
      </c>
      <c r="J12" s="25">
        <f t="shared" si="67"/>
        <v>0.98546366139865482</v>
      </c>
      <c r="K12" s="25">
        <f t="shared" si="67"/>
        <v>1.0094278726225627</v>
      </c>
      <c r="L12" s="25">
        <f t="shared" si="67"/>
        <v>1.0801871837635437</v>
      </c>
      <c r="M12" s="25">
        <f t="shared" si="67"/>
        <v>1.1009736315607579</v>
      </c>
      <c r="N12" s="25">
        <f>N7+2*N9</f>
        <v>1.1124139776879505</v>
      </c>
      <c r="O12" s="25">
        <f>O7+2*O9</f>
        <v>1.0941570333529689</v>
      </c>
      <c r="P12" s="25">
        <f>P7+2*P9</f>
        <v>1.0836164565471216</v>
      </c>
      <c r="Q12" s="25">
        <f>Q7+2*Q9</f>
        <v>1.0755517001335457</v>
      </c>
      <c r="R12" s="25">
        <f t="shared" ref="R12" si="68">R7+2*R9</f>
        <v>1.0572396703406561</v>
      </c>
      <c r="S12" s="25">
        <f t="shared" ref="S12" si="69">S7+2*S9</f>
        <v>1.0428482339797607</v>
      </c>
      <c r="T12" s="25">
        <f t="shared" ref="T12" si="70">T7+2*T9</f>
        <v>1.0186837872663914</v>
      </c>
      <c r="U12" s="25">
        <f t="shared" ref="U12:V12" si="71">U7+2*U9</f>
        <v>0.99159958308202267</v>
      </c>
      <c r="V12" s="25">
        <f t="shared" si="71"/>
        <v>0.96751061049147324</v>
      </c>
      <c r="W12" s="25">
        <f t="shared" ref="W12" si="72">W7+2*W9</f>
        <v>0.95515021264922539</v>
      </c>
      <c r="X12" s="25">
        <f t="shared" ref="X12" si="73">X7+2*X9</f>
        <v>0.95302447617163688</v>
      </c>
      <c r="Y12" s="25">
        <f t="shared" ref="Y12:AA12" si="74">Y7+2*Y9</f>
        <v>0.95228998233441997</v>
      </c>
      <c r="Z12" s="25">
        <f t="shared" si="74"/>
        <v>0.95070819440256193</v>
      </c>
      <c r="AA12" s="25">
        <f t="shared" si="74"/>
        <v>0.94676879720920226</v>
      </c>
      <c r="AB12" s="25">
        <f t="shared" ref="AB12:AD12" si="75">AB7+2*AB9</f>
        <v>0.94195867564785907</v>
      </c>
      <c r="AC12" s="25">
        <f t="shared" si="75"/>
        <v>0.94460751720439107</v>
      </c>
      <c r="AD12" s="25">
        <f t="shared" si="75"/>
        <v>0.94901824456267758</v>
      </c>
      <c r="AE12" s="25">
        <f t="shared" ref="AE12" si="76">AE7+2*AE9</f>
        <v>0.95243973812063754</v>
      </c>
      <c r="AF12" s="25">
        <f>AF7+(2*AF9)</f>
        <v>0.96072630062825604</v>
      </c>
      <c r="AG12" s="25">
        <f t="shared" ref="AG12" si="77">AG7+(2*AG9)</f>
        <v>0.97003884856567368</v>
      </c>
      <c r="AH12" s="25">
        <f t="shared" ref="AH12" si="78">AH7+(2*AH9)</f>
        <v>0.97107194702423938</v>
      </c>
      <c r="AI12" s="25">
        <f t="shared" ref="AI12" si="79">AI7+(2*AI9)</f>
        <v>0.9775306917092208</v>
      </c>
      <c r="AJ12" s="25">
        <f t="shared" ref="AJ12:AK12" si="80">AJ7+(2*AJ9)</f>
        <v>0.9830906790435664</v>
      </c>
      <c r="AK12" s="25">
        <f t="shared" si="80"/>
        <v>0.99034180428760843</v>
      </c>
      <c r="AL12" s="25">
        <f t="shared" ref="AL12:AM12" si="81">AL7+(2*AL9)</f>
        <v>1.0049890602714862</v>
      </c>
      <c r="AM12" s="25">
        <f t="shared" si="81"/>
        <v>1.0162404831325489</v>
      </c>
      <c r="AN12" s="25">
        <f t="shared" ref="AN12" si="82">AN7+(2*AN9)</f>
        <v>1.030337323231447</v>
      </c>
      <c r="AO12" s="25">
        <f t="shared" ref="AO12:AP12" si="83">AO7+(2*AO9)</f>
        <v>1.0385636875403621</v>
      </c>
      <c r="AP12" s="25">
        <f t="shared" si="83"/>
        <v>1.0368938665717664</v>
      </c>
      <c r="AQ12" s="25">
        <f t="shared" ref="AQ12" si="84">AQ7+(2*AQ9)</f>
        <v>1.0406002239078365</v>
      </c>
      <c r="AR12" s="25">
        <f t="shared" ref="AR12:BD12" si="85">AR7+(2*AR9)</f>
        <v>1.0300123665600747</v>
      </c>
      <c r="AS12" s="25">
        <f t="shared" si="85"/>
        <v>1.0255202608139351</v>
      </c>
      <c r="AT12" s="25">
        <f t="shared" si="85"/>
        <v>1.0271006545097863</v>
      </c>
      <c r="AU12" s="25">
        <f t="shared" si="85"/>
        <v>1.0283605646306575</v>
      </c>
      <c r="AV12" s="25">
        <f t="shared" si="85"/>
        <v>1.0320046621490542</v>
      </c>
      <c r="AW12" s="25">
        <f t="shared" si="85"/>
        <v>1.0318012974726731</v>
      </c>
      <c r="AX12" s="25">
        <f t="shared" si="85"/>
        <v>1.032769065286171</v>
      </c>
      <c r="AY12" s="25">
        <f t="shared" si="85"/>
        <v>1.0297523075199586</v>
      </c>
      <c r="AZ12" s="25">
        <f t="shared" si="85"/>
        <v>1.0275615903853796</v>
      </c>
      <c r="BA12" s="25">
        <f t="shared" si="85"/>
        <v>1.0313386025450919</v>
      </c>
      <c r="BB12" s="25">
        <f t="shared" si="85"/>
        <v>1.0309261456870116</v>
      </c>
      <c r="BC12" s="25">
        <f t="shared" ref="BC12" si="86">BC7+(2*BC9)</f>
        <v>1.0293420338996921</v>
      </c>
      <c r="BD12" s="25">
        <f t="shared" si="85"/>
        <v>1.0300370388072941</v>
      </c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</row>
    <row r="13" spans="1:117" s="24" customFormat="1" x14ac:dyDescent="0.25">
      <c r="A13" s="24" t="s">
        <v>10</v>
      </c>
      <c r="C13" s="25">
        <f t="shared" ref="C13:M13" si="87">C7-2*C9</f>
        <v>0.88161843688413921</v>
      </c>
      <c r="D13" s="25">
        <f t="shared" si="87"/>
        <v>0.87606739240545706</v>
      </c>
      <c r="E13" s="25">
        <f t="shared" si="87"/>
        <v>0.87737068567257448</v>
      </c>
      <c r="F13" s="25">
        <f t="shared" si="87"/>
        <v>0.88370138463998416</v>
      </c>
      <c r="G13" s="25">
        <f t="shared" si="87"/>
        <v>0.87960642523997623</v>
      </c>
      <c r="H13" s="25">
        <f t="shared" si="87"/>
        <v>0.88522468702951573</v>
      </c>
      <c r="I13" s="25">
        <f t="shared" si="87"/>
        <v>0.8843807329338399</v>
      </c>
      <c r="J13" s="25">
        <f t="shared" si="87"/>
        <v>0.88205235558362849</v>
      </c>
      <c r="K13" s="25">
        <f t="shared" si="87"/>
        <v>0.83527096889100039</v>
      </c>
      <c r="L13" s="25">
        <f t="shared" si="87"/>
        <v>0.71549863175383699</v>
      </c>
      <c r="M13" s="25">
        <f t="shared" si="87"/>
        <v>0.65422662890763916</v>
      </c>
      <c r="N13" s="25">
        <f>N7-2*N9</f>
        <v>0.67373769447408449</v>
      </c>
      <c r="O13" s="25">
        <f>O7-2*O9</f>
        <v>0.65937071829331539</v>
      </c>
      <c r="P13" s="25">
        <f>P7-2*P9</f>
        <v>0.63778134144234699</v>
      </c>
      <c r="Q13" s="25">
        <f>Q7-2*Q9</f>
        <v>0.60767505835145186</v>
      </c>
      <c r="R13" s="25">
        <f t="shared" ref="R13" si="88">R7-2*R9</f>
        <v>0.5607727520195922</v>
      </c>
      <c r="S13" s="25">
        <f t="shared" ref="S13" si="89">S7-2*S9</f>
        <v>0.50675806523283784</v>
      </c>
      <c r="T13" s="25">
        <f t="shared" ref="T13" si="90">T7-2*T9</f>
        <v>0.45772412749768787</v>
      </c>
      <c r="U13" s="25">
        <f t="shared" ref="U13:V13" si="91">U7-2*U9</f>
        <v>0.43562604103479308</v>
      </c>
      <c r="V13" s="25">
        <f t="shared" si="91"/>
        <v>0.40936013780784647</v>
      </c>
      <c r="W13" s="25">
        <f t="shared" ref="W13" si="92">W7-2*W9</f>
        <v>0.40883446168027648</v>
      </c>
      <c r="X13" s="25">
        <f t="shared" ref="X13" si="93">X7-2*X9</f>
        <v>0.41789309770083599</v>
      </c>
      <c r="Y13" s="25">
        <f t="shared" ref="Y13:AA13" si="94">Y7-2*Y9</f>
        <v>0.42437902680120915</v>
      </c>
      <c r="Z13" s="25">
        <f t="shared" si="94"/>
        <v>0.42656147607490946</v>
      </c>
      <c r="AA13" s="25">
        <f t="shared" si="94"/>
        <v>0.4326514003059298</v>
      </c>
      <c r="AB13" s="25">
        <f t="shared" ref="AB13:AD13" si="95">AB7-2*AB9</f>
        <v>0.43715878861565877</v>
      </c>
      <c r="AC13" s="25">
        <f t="shared" si="95"/>
        <v>0.44865090976190114</v>
      </c>
      <c r="AD13" s="25">
        <f t="shared" si="95"/>
        <v>0.46196055299758959</v>
      </c>
      <c r="AE13" s="25">
        <f t="shared" ref="AE13" si="96">AE7-2*AE9</f>
        <v>0.47381271080183662</v>
      </c>
      <c r="AF13" s="25">
        <f>AF7-(2*AF9)</f>
        <v>0.49013008935856878</v>
      </c>
      <c r="AG13" s="25">
        <f t="shared" ref="AG13" si="97">AG7-(2*AG9)</f>
        <v>0.50705555791369861</v>
      </c>
      <c r="AH13" s="25">
        <f t="shared" ref="AH13" si="98">AH7-(2*AH9)</f>
        <v>0.51459886200441896</v>
      </c>
      <c r="AI13" s="25">
        <f t="shared" ref="AI13" si="99">AI7-(2*AI9)</f>
        <v>0.52797481379628475</v>
      </c>
      <c r="AJ13" s="25">
        <f t="shared" ref="AJ13:AK13" si="100">AJ7-(2*AJ9)</f>
        <v>0.53823049423718283</v>
      </c>
      <c r="AK13" s="25">
        <f t="shared" si="100"/>
        <v>0.54952370964130615</v>
      </c>
      <c r="AL13" s="25">
        <f t="shared" ref="AL13:AM13" si="101">AL7-(2*AL9)</f>
        <v>0.5626051283520056</v>
      </c>
      <c r="AM13" s="25">
        <f t="shared" si="101"/>
        <v>0.57735796497608349</v>
      </c>
      <c r="AN13" s="25">
        <f t="shared" ref="AN13" si="102">AN7-(2*AN9)</f>
        <v>0.58861724442854302</v>
      </c>
      <c r="AO13" s="25">
        <f t="shared" ref="AO13:AP13" si="103">AO7-(2*AO9)</f>
        <v>0.5980228744998537</v>
      </c>
      <c r="AP13" s="25">
        <f t="shared" si="103"/>
        <v>0.60145969041134106</v>
      </c>
      <c r="AQ13" s="25">
        <f t="shared" ref="AQ13" si="104">AQ7-(2*AQ9)</f>
        <v>0.60826205154126534</v>
      </c>
      <c r="AR13" s="25">
        <f t="shared" ref="AR13:BD13" si="105">AR7-(2*AR9)</f>
        <v>0.60034633860177988</v>
      </c>
      <c r="AS13" s="25">
        <f t="shared" si="105"/>
        <v>0.60087973918606485</v>
      </c>
      <c r="AT13" s="25">
        <f t="shared" si="105"/>
        <v>0.60503545135032721</v>
      </c>
      <c r="AU13" s="25">
        <f t="shared" si="105"/>
        <v>0.60931803829754849</v>
      </c>
      <c r="AV13" s="25">
        <f t="shared" si="105"/>
        <v>0.61408042310173205</v>
      </c>
      <c r="AW13" s="25">
        <f t="shared" si="105"/>
        <v>0.61711140344128834</v>
      </c>
      <c r="AX13" s="25">
        <f t="shared" si="105"/>
        <v>0.62046036675339145</v>
      </c>
      <c r="AY13" s="25">
        <f t="shared" si="105"/>
        <v>0.62164211479079834</v>
      </c>
      <c r="AZ13" s="25">
        <f t="shared" si="105"/>
        <v>0.62339731372420948</v>
      </c>
      <c r="BA13" s="25">
        <f t="shared" si="105"/>
        <v>0.62627868791352692</v>
      </c>
      <c r="BB13" s="25">
        <f t="shared" si="105"/>
        <v>0.62872920150001321</v>
      </c>
      <c r="BC13" s="25">
        <f t="shared" ref="BC13" si="106">BC7-(2*BC9)</f>
        <v>0.63061158504330805</v>
      </c>
      <c r="BD13" s="25">
        <f t="shared" si="105"/>
        <v>0.63457574360179125</v>
      </c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</row>
    <row r="14" spans="1:117" s="28" customFormat="1" x14ac:dyDescent="0.25"/>
    <row r="15" spans="1:117" s="28" customFormat="1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</row>
    <row r="16" spans="1:117" s="28" customFormat="1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</row>
    <row r="17" spans="2:56" s="28" customFormat="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</row>
    <row r="18" spans="2:56" s="28" customFormat="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</sheetData>
  <pageMargins left="0.19685039370078741" right="0.19685039370078741" top="0.19685039370078741" bottom="0.19685039370078741" header="0.19685039370078741" footer="0.19685039370078741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Emma Morgan</cp:lastModifiedBy>
  <cp:lastPrinted>2020-11-03T09:14:28Z</cp:lastPrinted>
  <dcterms:created xsi:type="dcterms:W3CDTF">2020-02-25T11:27:04Z</dcterms:created>
  <dcterms:modified xsi:type="dcterms:W3CDTF">2024-11-06T16:25:03Z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899162680</vt:i4>
  </property>
  <property fmtid="{D5CDD505-2E9C-101B-9397-08002B2CF9AE}" pid="3" name="_NewReviewCycle">
    <vt:lpwstr/>
  </property>
  <property fmtid="{D5CDD505-2E9C-101B-9397-08002B2CF9AE}" pid="4" name="_EmailSubject">
    <vt:lpwstr>Service standards</vt:lpwstr>
  </property>
  <property fmtid="{D5CDD505-2E9C-101B-9397-08002B2CF9AE}" pid="5" name="_AuthorEmail">
    <vt:lpwstr>Emma.Morgan@edinburgh.gov.uk</vt:lpwstr>
  </property>
  <property fmtid="{D5CDD505-2E9C-101B-9397-08002B2CF9AE}" pid="6" name="_AuthorEmailDisplayName">
    <vt:lpwstr>Emma Morgan</vt:lpwstr>
  </property>
  <property fmtid="{D5CDD505-2E9C-101B-9397-08002B2CF9AE}" pid="7" name="_PreviousAdHocReviewCycleID">
    <vt:i4>245797965</vt:i4>
  </property>
  <property fmtid="{D5CDD505-2E9C-101B-9397-08002B2CF9AE}" pid="8" name="_ReviewingToolsShownOnce">
    <vt:lpwstr/>
  </property>
</Properties>
</file>